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120" activeTab="0"/>
  </bookViews>
  <sheets>
    <sheet name="Hoja2" sheetId="1" r:id="rId1"/>
    <sheet name="Hoja1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<sst xmlns="http://schemas.openxmlformats.org/spreadsheetml/2006/main" count="45" uniqueCount="37">
  <si>
    <t>Fondos aportados por el inversor (€)</t>
  </si>
  <si>
    <t>TIR objetivo del inversor (%)</t>
  </si>
  <si>
    <t>EBITDA en año de salida</t>
  </si>
  <si>
    <t>Múltiplo de salida (x EBITDA)</t>
  </si>
  <si>
    <t>Valoración de salida</t>
  </si>
  <si>
    <t>Resultado del modelo</t>
  </si>
  <si>
    <t>Años de permanencia</t>
  </si>
  <si>
    <t>TIR Objetivo</t>
  </si>
  <si>
    <t>Múltiplo de salida del inversor</t>
  </si>
  <si>
    <t>Cálculo de valoración Pre-Money y Post-Money</t>
  </si>
  <si>
    <t>Valoración Post-Money</t>
  </si>
  <si>
    <t>Valoración Pre-Money</t>
  </si>
  <si>
    <t>Porcentaje asumido por el inversor</t>
  </si>
  <si>
    <t>Euros. Porcentaje</t>
  </si>
  <si>
    <t>Ronda</t>
  </si>
  <si>
    <t>Aportación</t>
  </si>
  <si>
    <t>Post-Money</t>
  </si>
  <si>
    <t>Pre-Money</t>
  </si>
  <si>
    <t>Porcentaje</t>
  </si>
  <si>
    <t>total</t>
  </si>
  <si>
    <t>Mismo inversor</t>
  </si>
  <si>
    <t>Distintos inversores</t>
  </si>
  <si>
    <t>inversor 1</t>
  </si>
  <si>
    <t>inversor 2</t>
  </si>
  <si>
    <t>inversor 3</t>
  </si>
  <si>
    <t>inversor 4</t>
  </si>
  <si>
    <t xml:space="preserve">Porcentaje adquirido </t>
  </si>
  <si>
    <t>en la ronda</t>
  </si>
  <si>
    <t>Salida</t>
  </si>
  <si>
    <t>Multiplo salida</t>
  </si>
  <si>
    <t>TIRs</t>
  </si>
  <si>
    <t>Inversor 1</t>
  </si>
  <si>
    <t>Inversor 2</t>
  </si>
  <si>
    <t>Inversor 3</t>
  </si>
  <si>
    <t>Inversor 4</t>
  </si>
  <si>
    <t>TIR</t>
  </si>
  <si>
    <t>Tabla de capitalización con rondas sucesivas de financiación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</si>
</sst>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%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5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center" vertical="center"/>
    </xf>
    <xf numFmtId="9" fontId="0" fillId="24" borderId="0" xfId="0" applyNumberFormat="1" applyFill="1" applyAlignment="1">
      <alignment horizontal="center" vertical="center"/>
    </xf>
    <xf numFmtId="3" fontId="0" fillId="24" borderId="0" xfId="0" applyNumberFormat="1" applyFill="1" applyAlignment="1">
      <alignment horizontal="center" vertical="center"/>
    </xf>
    <xf numFmtId="172" fontId="0" fillId="24" borderId="0" xfId="0" applyNumberFormat="1" applyFill="1" applyAlignment="1">
      <alignment horizontal="center" vertical="center"/>
    </xf>
    <xf numFmtId="9" fontId="0" fillId="24" borderId="0" xfId="52" applyFont="1" applyFill="1" applyAlignment="1">
      <alignment horizontal="center" vertical="center"/>
    </xf>
    <xf numFmtId="9" fontId="0" fillId="25" borderId="0" xfId="0" applyNumberFormat="1" applyFill="1" applyAlignment="1">
      <alignment horizontal="center" vertical="center"/>
    </xf>
    <xf numFmtId="3" fontId="0" fillId="25" borderId="0" xfId="0" applyNumberFormat="1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24" borderId="10" xfId="0" applyFill="1" applyBorder="1" applyAlignment="1">
      <alignment horizontal="left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vertical="center"/>
    </xf>
    <xf numFmtId="9" fontId="0" fillId="24" borderId="10" xfId="0" applyNumberFormat="1" applyFill="1" applyBorder="1" applyAlignment="1">
      <alignment horizontal="left" vertical="center"/>
    </xf>
    <xf numFmtId="173" fontId="0" fillId="24" borderId="0" xfId="52" applyNumberFormat="1" applyFont="1" applyFill="1" applyAlignment="1">
      <alignment horizontal="center" vertical="center"/>
    </xf>
    <xf numFmtId="173" fontId="0" fillId="24" borderId="0" xfId="52" applyNumberFormat="1" applyFont="1" applyFill="1" applyAlignment="1">
      <alignment horizontal="center" vertical="center"/>
    </xf>
    <xf numFmtId="173" fontId="0" fillId="24" borderId="0" xfId="0" applyNumberFormat="1" applyFill="1" applyAlignment="1">
      <alignment vertical="center"/>
    </xf>
    <xf numFmtId="0" fontId="0" fillId="24" borderId="0" xfId="0" applyFill="1" applyAlignment="1">
      <alignment horizontal="right" vertical="center"/>
    </xf>
    <xf numFmtId="0" fontId="0" fillId="24" borderId="11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14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3" fontId="0" fillId="25" borderId="0" xfId="0" applyNumberFormat="1" applyFill="1" applyBorder="1" applyAlignment="1">
      <alignment horizontal="center" vertical="center"/>
    </xf>
    <xf numFmtId="3" fontId="0" fillId="24" borderId="0" xfId="0" applyNumberFormat="1" applyFill="1" applyBorder="1" applyAlignment="1">
      <alignment horizontal="center" vertical="center"/>
    </xf>
    <xf numFmtId="173" fontId="0" fillId="24" borderId="0" xfId="52" applyNumberFormat="1" applyFont="1" applyFill="1" applyBorder="1" applyAlignment="1">
      <alignment horizontal="center" vertical="center"/>
    </xf>
    <xf numFmtId="173" fontId="0" fillId="24" borderId="16" xfId="52" applyNumberFormat="1" applyFont="1" applyFill="1" applyBorder="1" applyAlignment="1">
      <alignment horizontal="center" vertical="center"/>
    </xf>
    <xf numFmtId="0" fontId="0" fillId="24" borderId="16" xfId="0" applyFill="1" applyBorder="1" applyAlignment="1">
      <alignment vertical="center"/>
    </xf>
    <xf numFmtId="0" fontId="0" fillId="24" borderId="0" xfId="0" applyFill="1" applyBorder="1" applyAlignment="1">
      <alignment horizontal="right" vertical="center"/>
    </xf>
    <xf numFmtId="172" fontId="0" fillId="24" borderId="16" xfId="0" applyNumberFormat="1" applyFill="1" applyBorder="1" applyAlignment="1">
      <alignment horizontal="center" vertical="center"/>
    </xf>
    <xf numFmtId="0" fontId="0" fillId="24" borderId="17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18" xfId="0" applyFill="1" applyBorder="1" applyAlignment="1">
      <alignment horizontal="right" vertical="center"/>
    </xf>
    <xf numFmtId="9" fontId="0" fillId="24" borderId="19" xfId="0" applyNumberFormat="1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3" fontId="0" fillId="24" borderId="0" xfId="0" applyNumberFormat="1" applyFill="1" applyBorder="1" applyAlignment="1">
      <alignment vertical="center"/>
    </xf>
    <xf numFmtId="172" fontId="0" fillId="24" borderId="0" xfId="0" applyNumberFormat="1" applyFill="1" applyBorder="1" applyAlignment="1">
      <alignment horizontal="center" vertical="center"/>
    </xf>
    <xf numFmtId="9" fontId="0" fillId="24" borderId="18" xfId="0" applyNumberFormat="1" applyFill="1" applyBorder="1" applyAlignment="1">
      <alignment horizontal="center" vertical="center"/>
    </xf>
    <xf numFmtId="3" fontId="0" fillId="24" borderId="12" xfId="0" applyNumberFormat="1" applyFill="1" applyBorder="1" applyAlignment="1">
      <alignment vertical="center"/>
    </xf>
    <xf numFmtId="9" fontId="0" fillId="24" borderId="20" xfId="0" applyNumberFormat="1" applyFill="1" applyBorder="1" applyAlignment="1">
      <alignment vertical="center"/>
    </xf>
    <xf numFmtId="9" fontId="0" fillId="24" borderId="16" xfId="0" applyNumberFormat="1" applyFill="1" applyBorder="1" applyAlignment="1">
      <alignment vertical="center"/>
    </xf>
    <xf numFmtId="3" fontId="0" fillId="24" borderId="18" xfId="0" applyNumberFormat="1" applyFill="1" applyBorder="1" applyAlignment="1">
      <alignment vertical="center"/>
    </xf>
    <xf numFmtId="9" fontId="0" fillId="24" borderId="19" xfId="0" applyNumberForma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6">
      <selection activeCell="J26" sqref="J26"/>
    </sheetView>
  </sheetViews>
  <sheetFormatPr defaultColWidth="9.140625" defaultRowHeight="15"/>
  <cols>
    <col min="1" max="1" width="2.7109375" style="2" customWidth="1"/>
    <col min="2" max="2" width="16.421875" style="2" customWidth="1"/>
    <col min="3" max="5" width="11.421875" style="2" customWidth="1"/>
    <col min="6" max="6" width="20.140625" style="2" bestFit="1" customWidth="1"/>
    <col min="7" max="16384" width="11.421875" style="2" customWidth="1"/>
  </cols>
  <sheetData>
    <row r="1" ht="15">
      <c r="A1" s="1" t="s">
        <v>36</v>
      </c>
    </row>
    <row r="2" ht="15">
      <c r="A2" s="2" t="s">
        <v>13</v>
      </c>
    </row>
    <row r="4" ht="15">
      <c r="B4" s="1" t="s">
        <v>20</v>
      </c>
    </row>
    <row r="5" ht="15.75" thickBot="1"/>
    <row r="6" spans="2:7" ht="15">
      <c r="B6" s="19"/>
      <c r="C6" s="20"/>
      <c r="D6" s="20"/>
      <c r="E6" s="20"/>
      <c r="F6" s="37" t="s">
        <v>26</v>
      </c>
      <c r="G6" s="38" t="s">
        <v>18</v>
      </c>
    </row>
    <row r="7" spans="2:7" ht="15">
      <c r="B7" s="23" t="s">
        <v>14</v>
      </c>
      <c r="C7" s="13" t="s">
        <v>17</v>
      </c>
      <c r="D7" s="13" t="s">
        <v>15</v>
      </c>
      <c r="E7" s="13" t="s">
        <v>16</v>
      </c>
      <c r="F7" s="12" t="s">
        <v>27</v>
      </c>
      <c r="G7" s="24" t="s">
        <v>19</v>
      </c>
    </row>
    <row r="8" spans="2:7" ht="15">
      <c r="B8" s="25">
        <v>1</v>
      </c>
      <c r="C8" s="26">
        <v>90000</v>
      </c>
      <c r="D8" s="26">
        <v>10000</v>
      </c>
      <c r="E8" s="27">
        <f>+C8+D8</f>
        <v>100000</v>
      </c>
      <c r="F8" s="28">
        <f>+IF(E8=0,0,D8/E8)</f>
        <v>0.1</v>
      </c>
      <c r="G8" s="29">
        <f>+F8</f>
        <v>0.1</v>
      </c>
    </row>
    <row r="9" spans="2:7" ht="15">
      <c r="B9" s="25">
        <v>2</v>
      </c>
      <c r="C9" s="26">
        <v>190000</v>
      </c>
      <c r="D9" s="26">
        <v>10000</v>
      </c>
      <c r="E9" s="27">
        <f>+C9+D9</f>
        <v>200000</v>
      </c>
      <c r="F9" s="28">
        <f>+IF(E9=0,0,D9/E9)</f>
        <v>0.05</v>
      </c>
      <c r="G9" s="29">
        <f>+G8*(100%-F9)+F9</f>
        <v>0.14500000000000002</v>
      </c>
    </row>
    <row r="10" spans="2:7" ht="15">
      <c r="B10" s="25">
        <v>3</v>
      </c>
      <c r="C10" s="26">
        <v>150000</v>
      </c>
      <c r="D10" s="26">
        <v>50000</v>
      </c>
      <c r="E10" s="27">
        <f>+C10+D10</f>
        <v>200000</v>
      </c>
      <c r="F10" s="28">
        <f>+IF(E10=0,0,D10/E10)</f>
        <v>0.25</v>
      </c>
      <c r="G10" s="29">
        <f>+G9*(100%-F10)+F10</f>
        <v>0.35875</v>
      </c>
    </row>
    <row r="11" spans="2:9" ht="15">
      <c r="B11" s="25">
        <v>4</v>
      </c>
      <c r="C11" s="26">
        <v>700000</v>
      </c>
      <c r="D11" s="26">
        <v>400000</v>
      </c>
      <c r="E11" s="27">
        <f>+C11+D11</f>
        <v>1100000</v>
      </c>
      <c r="F11" s="28">
        <f>+IF(E11=0,0,D11/E11)</f>
        <v>0.36363636363636365</v>
      </c>
      <c r="G11" s="29">
        <f>+G10*(100%-F11)+F11</f>
        <v>0.5919318181818182</v>
      </c>
      <c r="I11" s="17"/>
    </row>
    <row r="12" spans="2:7" ht="15">
      <c r="B12" s="21"/>
      <c r="C12" s="22"/>
      <c r="D12" s="22"/>
      <c r="E12" s="22"/>
      <c r="F12" s="22"/>
      <c r="G12" s="30"/>
    </row>
    <row r="13" spans="2:7" ht="15">
      <c r="B13" s="21" t="s">
        <v>28</v>
      </c>
      <c r="C13" s="26">
        <v>1000000</v>
      </c>
      <c r="D13" s="22"/>
      <c r="E13" s="22"/>
      <c r="F13" s="31" t="s">
        <v>29</v>
      </c>
      <c r="G13" s="32">
        <f>+(G11*C13)/(SUM(D8:D11))</f>
        <v>1.2594294003868471</v>
      </c>
    </row>
    <row r="14" spans="2:7" ht="15.75" thickBot="1">
      <c r="B14" s="33"/>
      <c r="C14" s="34"/>
      <c r="D14" s="34"/>
      <c r="E14" s="34"/>
      <c r="F14" s="35" t="s">
        <v>35</v>
      </c>
      <c r="G14" s="36">
        <f>IRR(C31:G31)</f>
        <v>0.20302732252764039</v>
      </c>
    </row>
    <row r="15" spans="6:7" ht="15">
      <c r="F15" s="18"/>
      <c r="G15" s="4"/>
    </row>
    <row r="16" ht="15">
      <c r="B16" s="1" t="s">
        <v>21</v>
      </c>
    </row>
    <row r="17" ht="15.75" thickBot="1"/>
    <row r="18" spans="2:10" ht="15">
      <c r="B18" s="19"/>
      <c r="C18" s="20"/>
      <c r="D18" s="20"/>
      <c r="E18" s="20"/>
      <c r="F18" s="37" t="str">
        <f aca="true" t="shared" si="0" ref="F18:F23">+F6</f>
        <v>Porcentaje adquirido </v>
      </c>
      <c r="G18" s="37" t="s">
        <v>18</v>
      </c>
      <c r="H18" s="37" t="s">
        <v>18</v>
      </c>
      <c r="I18" s="37" t="s">
        <v>18</v>
      </c>
      <c r="J18" s="38" t="s">
        <v>18</v>
      </c>
    </row>
    <row r="19" spans="2:10" ht="15">
      <c r="B19" s="23" t="str">
        <f>+B7</f>
        <v>Ronda</v>
      </c>
      <c r="C19" s="13" t="str">
        <f>+C7</f>
        <v>Pre-Money</v>
      </c>
      <c r="D19" s="13" t="str">
        <f>+D7</f>
        <v>Aportación</v>
      </c>
      <c r="E19" s="13" t="str">
        <f>+E7</f>
        <v>Post-Money</v>
      </c>
      <c r="F19" s="12" t="str">
        <f t="shared" si="0"/>
        <v>en la ronda</v>
      </c>
      <c r="G19" s="12" t="s">
        <v>22</v>
      </c>
      <c r="H19" s="12" t="s">
        <v>23</v>
      </c>
      <c r="I19" s="12" t="s">
        <v>24</v>
      </c>
      <c r="J19" s="24" t="s">
        <v>25</v>
      </c>
    </row>
    <row r="20" spans="2:10" ht="15">
      <c r="B20" s="25">
        <f aca="true" t="shared" si="1" ref="B20:E23">+B8</f>
        <v>1</v>
      </c>
      <c r="C20" s="39">
        <f>+C8</f>
        <v>90000</v>
      </c>
      <c r="D20" s="39">
        <f>+D8</f>
        <v>10000</v>
      </c>
      <c r="E20" s="39">
        <f>+E8</f>
        <v>100000</v>
      </c>
      <c r="F20" s="28">
        <f t="shared" si="0"/>
        <v>0.1</v>
      </c>
      <c r="G20" s="28">
        <f>+G8</f>
        <v>0.1</v>
      </c>
      <c r="H20" s="28">
        <v>0</v>
      </c>
      <c r="I20" s="28">
        <v>0</v>
      </c>
      <c r="J20" s="29">
        <v>0</v>
      </c>
    </row>
    <row r="21" spans="2:10" ht="15">
      <c r="B21" s="25">
        <f t="shared" si="1"/>
        <v>2</v>
      </c>
      <c r="C21" s="39">
        <f t="shared" si="1"/>
        <v>190000</v>
      </c>
      <c r="D21" s="39">
        <f t="shared" si="1"/>
        <v>10000</v>
      </c>
      <c r="E21" s="39">
        <f t="shared" si="1"/>
        <v>200000</v>
      </c>
      <c r="F21" s="28">
        <f t="shared" si="0"/>
        <v>0.05</v>
      </c>
      <c r="G21" s="28">
        <f>+G20*(100%-F21)</f>
        <v>0.095</v>
      </c>
      <c r="H21" s="28">
        <f>+F21</f>
        <v>0.05</v>
      </c>
      <c r="I21" s="28">
        <v>0</v>
      </c>
      <c r="J21" s="29">
        <v>0</v>
      </c>
    </row>
    <row r="22" spans="2:11" ht="15">
      <c r="B22" s="25">
        <f t="shared" si="1"/>
        <v>3</v>
      </c>
      <c r="C22" s="39">
        <f t="shared" si="1"/>
        <v>150000</v>
      </c>
      <c r="D22" s="39">
        <f t="shared" si="1"/>
        <v>50000</v>
      </c>
      <c r="E22" s="39">
        <f t="shared" si="1"/>
        <v>200000</v>
      </c>
      <c r="F22" s="28">
        <f t="shared" si="0"/>
        <v>0.25</v>
      </c>
      <c r="G22" s="28">
        <f>+G21*(100%-F22)</f>
        <v>0.07125000000000001</v>
      </c>
      <c r="H22" s="28">
        <f>+H21*(100%-F22)</f>
        <v>0.037500000000000006</v>
      </c>
      <c r="I22" s="28">
        <f>+F22</f>
        <v>0.25</v>
      </c>
      <c r="J22" s="29">
        <v>0</v>
      </c>
      <c r="K22" s="16"/>
    </row>
    <row r="23" spans="2:10" ht="15">
      <c r="B23" s="25">
        <f t="shared" si="1"/>
        <v>4</v>
      </c>
      <c r="C23" s="39">
        <f t="shared" si="1"/>
        <v>700000</v>
      </c>
      <c r="D23" s="39">
        <f t="shared" si="1"/>
        <v>400000</v>
      </c>
      <c r="E23" s="39">
        <f t="shared" si="1"/>
        <v>1100000</v>
      </c>
      <c r="F23" s="28">
        <f t="shared" si="0"/>
        <v>0.36363636363636365</v>
      </c>
      <c r="G23" s="28">
        <f>+G22*(100%-F23)</f>
        <v>0.0453409090909091</v>
      </c>
      <c r="H23" s="28">
        <f>+H22*(100%-F23)</f>
        <v>0.023863636363636368</v>
      </c>
      <c r="I23" s="28">
        <f>+I22*(100%-F23)</f>
        <v>0.1590909090909091</v>
      </c>
      <c r="J23" s="29">
        <f>+F23</f>
        <v>0.36363636363636365</v>
      </c>
    </row>
    <row r="24" spans="2:10" ht="15">
      <c r="B24" s="21"/>
      <c r="C24" s="22"/>
      <c r="D24" s="22"/>
      <c r="E24" s="22"/>
      <c r="F24" s="22"/>
      <c r="G24" s="22"/>
      <c r="H24" s="22"/>
      <c r="I24" s="22"/>
      <c r="J24" s="30"/>
    </row>
    <row r="25" spans="2:10" ht="15">
      <c r="B25" s="21" t="str">
        <f>+B13</f>
        <v>Salida</v>
      </c>
      <c r="C25" s="39">
        <f>+C13</f>
        <v>1000000</v>
      </c>
      <c r="D25" s="22"/>
      <c r="E25" s="22"/>
      <c r="F25" s="31" t="str">
        <f>+F13</f>
        <v>Multiplo salida</v>
      </c>
      <c r="G25" s="40">
        <f>+($G$23*$C$25)/D20</f>
        <v>4.534090909090909</v>
      </c>
      <c r="H25" s="40">
        <f>+($H$23*$C$25)/D21</f>
        <v>2.3863636363636367</v>
      </c>
      <c r="I25" s="40">
        <f>+($I$23*$C$25)/D22</f>
        <v>3.1818181818181817</v>
      </c>
      <c r="J25" s="32">
        <f>+($J$23*$C$25)/D23</f>
        <v>0.9090909090909092</v>
      </c>
    </row>
    <row r="26" spans="2:10" ht="15.75" thickBot="1">
      <c r="B26" s="33"/>
      <c r="C26" s="34"/>
      <c r="D26" s="34"/>
      <c r="E26" s="34"/>
      <c r="F26" s="35" t="s">
        <v>35</v>
      </c>
      <c r="G26" s="41">
        <f>IRR(C32:G32)</f>
        <v>0.45922598897009953</v>
      </c>
      <c r="H26" s="41">
        <f>IRR(D33:G33)</f>
        <v>0.33632535155509174</v>
      </c>
      <c r="I26" s="41">
        <f>IRR(E34:G34)</f>
        <v>0.7837651700316888</v>
      </c>
      <c r="J26" s="36">
        <f>IRR(F35:G35)</f>
        <v>-0.09090909090908603</v>
      </c>
    </row>
    <row r="29" ht="15">
      <c r="B29" s="1" t="s">
        <v>30</v>
      </c>
    </row>
    <row r="30" ht="15.75" thickBot="1"/>
    <row r="31" spans="2:8" ht="15">
      <c r="B31" s="19" t="s">
        <v>20</v>
      </c>
      <c r="C31" s="42">
        <f>-D8</f>
        <v>-10000</v>
      </c>
      <c r="D31" s="42">
        <f>-D9</f>
        <v>-10000</v>
      </c>
      <c r="E31" s="42">
        <f>-D10</f>
        <v>-50000</v>
      </c>
      <c r="F31" s="42">
        <f>-D11</f>
        <v>-400000</v>
      </c>
      <c r="G31" s="42">
        <f>+C13*G11</f>
        <v>591931.8181818181</v>
      </c>
      <c r="H31" s="43">
        <f>+G14</f>
        <v>0.20302732252764039</v>
      </c>
    </row>
    <row r="32" spans="2:8" ht="15">
      <c r="B32" s="21" t="s">
        <v>31</v>
      </c>
      <c r="C32" s="39">
        <f>-D20</f>
        <v>-10000</v>
      </c>
      <c r="D32" s="39">
        <v>0</v>
      </c>
      <c r="E32" s="39">
        <v>0</v>
      </c>
      <c r="F32" s="39">
        <v>0</v>
      </c>
      <c r="G32" s="39">
        <f>+C25*G23</f>
        <v>45340.909090909096</v>
      </c>
      <c r="H32" s="44">
        <f>+G26</f>
        <v>0.45922598897009953</v>
      </c>
    </row>
    <row r="33" spans="2:8" ht="15">
      <c r="B33" s="21" t="s">
        <v>32</v>
      </c>
      <c r="C33" s="39"/>
      <c r="D33" s="39">
        <f>-D21</f>
        <v>-10000</v>
      </c>
      <c r="E33" s="39">
        <v>0</v>
      </c>
      <c r="F33" s="39">
        <v>0</v>
      </c>
      <c r="G33" s="39">
        <f>+C25*H23</f>
        <v>23863.636363636368</v>
      </c>
      <c r="H33" s="44">
        <f>+H26</f>
        <v>0.33632535155509174</v>
      </c>
    </row>
    <row r="34" spans="2:8" ht="15">
      <c r="B34" s="21" t="s">
        <v>33</v>
      </c>
      <c r="C34" s="39"/>
      <c r="D34" s="39"/>
      <c r="E34" s="39">
        <f>-D22</f>
        <v>-50000</v>
      </c>
      <c r="F34" s="39">
        <v>0</v>
      </c>
      <c r="G34" s="39">
        <f>+C25*I23</f>
        <v>159090.9090909091</v>
      </c>
      <c r="H34" s="44">
        <f>+I26</f>
        <v>0.7837651700316888</v>
      </c>
    </row>
    <row r="35" spans="2:8" ht="15.75" thickBot="1">
      <c r="B35" s="33" t="s">
        <v>34</v>
      </c>
      <c r="C35" s="45"/>
      <c r="D35" s="45"/>
      <c r="E35" s="45"/>
      <c r="F35" s="45">
        <f>-D23</f>
        <v>-400000</v>
      </c>
      <c r="G35" s="45">
        <f>+J23*C25</f>
        <v>363636.36363636365</v>
      </c>
      <c r="H35" s="46">
        <f>+J26</f>
        <v>-0.09090909090908603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zoomScale="85" zoomScaleNormal="85" zoomScalePageLayoutView="0" workbookViewId="0" topLeftCell="A1">
      <selection activeCell="C9" sqref="C9"/>
    </sheetView>
  </sheetViews>
  <sheetFormatPr defaultColWidth="9.140625" defaultRowHeight="15"/>
  <cols>
    <col min="1" max="1" width="2.57421875" style="2" customWidth="1"/>
    <col min="2" max="2" width="35.140625" style="2" bestFit="1" customWidth="1"/>
    <col min="3" max="6" width="11.421875" style="3" customWidth="1"/>
    <col min="7" max="7" width="12.8515625" style="3" customWidth="1"/>
    <col min="8" max="8" width="11.421875" style="3" customWidth="1"/>
    <col min="9" max="9" width="33.7109375" style="2" bestFit="1" customWidth="1"/>
    <col min="10" max="16384" width="11.421875" style="2" customWidth="1"/>
  </cols>
  <sheetData>
    <row r="1" ht="15">
      <c r="A1" s="1" t="s">
        <v>9</v>
      </c>
    </row>
    <row r="2" ht="15">
      <c r="A2" s="2" t="s">
        <v>13</v>
      </c>
    </row>
    <row r="4" spans="2:8" ht="15">
      <c r="B4" s="2" t="s">
        <v>1</v>
      </c>
      <c r="C4" s="8">
        <v>0.35</v>
      </c>
      <c r="F4" s="2"/>
      <c r="G4" s="2"/>
      <c r="H4" s="2"/>
    </row>
    <row r="5" spans="2:8" ht="15">
      <c r="B5" s="2" t="s">
        <v>0</v>
      </c>
      <c r="C5" s="9">
        <v>300000</v>
      </c>
      <c r="F5" s="2"/>
      <c r="G5" s="2"/>
      <c r="H5" s="2"/>
    </row>
    <row r="7" spans="2:8" ht="15">
      <c r="B7" s="2" t="s">
        <v>2</v>
      </c>
      <c r="C7" s="9">
        <v>1000000</v>
      </c>
      <c r="F7" s="2"/>
      <c r="G7" s="2"/>
      <c r="H7" s="2"/>
    </row>
    <row r="8" spans="2:8" ht="15">
      <c r="B8" s="2" t="s">
        <v>3</v>
      </c>
      <c r="C8" s="10">
        <v>3</v>
      </c>
      <c r="F8" s="2"/>
      <c r="G8" s="2"/>
      <c r="H8" s="2"/>
    </row>
    <row r="10" spans="2:8" ht="15">
      <c r="B10" s="2" t="s">
        <v>4</v>
      </c>
      <c r="C10" s="5">
        <f>+C7*C8</f>
        <v>3000000</v>
      </c>
      <c r="F10" s="2"/>
      <c r="G10" s="2"/>
      <c r="H10" s="2"/>
    </row>
    <row r="11" spans="6:8" ht="15">
      <c r="F11" s="2"/>
      <c r="G11" s="2"/>
      <c r="H11" s="2"/>
    </row>
    <row r="12" spans="2:14" ht="15">
      <c r="B12" s="2" t="s">
        <v>5</v>
      </c>
      <c r="F12" s="2"/>
      <c r="G12" s="2"/>
      <c r="H12" s="2"/>
      <c r="J12" s="3"/>
      <c r="K12" s="3"/>
      <c r="L12" s="3"/>
      <c r="M12" s="3"/>
      <c r="N12" s="3"/>
    </row>
    <row r="13" spans="6:14" ht="15">
      <c r="F13" s="2"/>
      <c r="G13" s="2"/>
      <c r="H13" s="2"/>
      <c r="J13" s="3"/>
      <c r="K13" s="3"/>
      <c r="L13" s="3"/>
      <c r="M13" s="3"/>
      <c r="N13" s="3"/>
    </row>
    <row r="14" spans="2:14" ht="15">
      <c r="B14" s="1" t="s">
        <v>11</v>
      </c>
      <c r="C14" s="11" t="str">
        <f>+J14</f>
        <v>Años de permanencia</v>
      </c>
      <c r="D14" s="12"/>
      <c r="E14" s="12"/>
      <c r="F14" s="12"/>
      <c r="G14" s="12"/>
      <c r="H14" s="2"/>
      <c r="I14" s="1" t="s">
        <v>8</v>
      </c>
      <c r="J14" s="11" t="s">
        <v>6</v>
      </c>
      <c r="K14" s="12"/>
      <c r="L14" s="12"/>
      <c r="M14" s="12"/>
      <c r="N14" s="12"/>
    </row>
    <row r="15" spans="2:14" ht="15">
      <c r="B15" s="13" t="str">
        <f aca="true" t="shared" si="0" ref="B15:B26">+I15</f>
        <v>TIR Objetivo</v>
      </c>
      <c r="C15" s="3">
        <f>+J15</f>
        <v>2</v>
      </c>
      <c r="D15" s="3">
        <f>+K15</f>
        <v>3</v>
      </c>
      <c r="E15" s="3">
        <f>+L15</f>
        <v>4</v>
      </c>
      <c r="F15" s="3">
        <f>+M15</f>
        <v>5</v>
      </c>
      <c r="G15" s="3">
        <f>+N15</f>
        <v>6</v>
      </c>
      <c r="H15" s="2"/>
      <c r="I15" s="13" t="s">
        <v>7</v>
      </c>
      <c r="J15" s="3">
        <v>2</v>
      </c>
      <c r="K15" s="3">
        <v>3</v>
      </c>
      <c r="L15" s="3">
        <v>4</v>
      </c>
      <c r="M15" s="3">
        <v>5</v>
      </c>
      <c r="N15" s="3">
        <v>6</v>
      </c>
    </row>
    <row r="16" spans="2:14" ht="15">
      <c r="B16" s="4">
        <f t="shared" si="0"/>
        <v>0.15000000000000002</v>
      </c>
      <c r="C16" s="5">
        <f aca="true" t="shared" si="1" ref="C16:C26">+($C$5/(J16*$C$5/$C$10))-$C$5</f>
        <v>1968431.0018903594</v>
      </c>
      <c r="D16" s="5">
        <f aca="true" t="shared" si="2" ref="D16:D26">+($C$5/(K16*$C$5/$C$10))-$C$5</f>
        <v>1672548.697295965</v>
      </c>
      <c r="E16" s="5">
        <f aca="true" t="shared" si="3" ref="E16:E26">+($C$5/(L16*$C$5/$C$10))-$C$5</f>
        <v>1415259.7367791</v>
      </c>
      <c r="F16" s="5">
        <f aca="true" t="shared" si="4" ref="F16:F26">+($C$5/(M16*$C$5/$C$10))-$C$5</f>
        <v>1191530.2058948698</v>
      </c>
      <c r="G16" s="5">
        <f aca="true" t="shared" si="5" ref="G16:G26">+($C$5/(N16*$C$5/$C$10))-$C$5</f>
        <v>996982.7877346694</v>
      </c>
      <c r="H16" s="2"/>
      <c r="I16" s="4">
        <f>+I17-5%</f>
        <v>0.15000000000000002</v>
      </c>
      <c r="J16" s="6">
        <f aca="true" t="shared" si="6" ref="J16:J26">+(1+I16)^$J$15</f>
        <v>1.3224999999999998</v>
      </c>
      <c r="K16" s="6">
        <f aca="true" t="shared" si="7" ref="K16:K26">+(1+I16)^$K$15</f>
        <v>1.5208749999999995</v>
      </c>
      <c r="L16" s="6">
        <f aca="true" t="shared" si="8" ref="L16:L26">+(1+I16)^$L$15</f>
        <v>1.7490062499999994</v>
      </c>
      <c r="M16" s="6">
        <f aca="true" t="shared" si="9" ref="M16:M26">+(1+I16)^$M$15</f>
        <v>2.0113571874999994</v>
      </c>
      <c r="N16" s="6">
        <f aca="true" t="shared" si="10" ref="N16:N26">+(1+I16)^$N$15</f>
        <v>2.313060765624999</v>
      </c>
    </row>
    <row r="17" spans="2:14" ht="15">
      <c r="B17" s="4">
        <f t="shared" si="0"/>
        <v>0.2</v>
      </c>
      <c r="C17" s="5">
        <f t="shared" si="1"/>
        <v>1783333.3333333335</v>
      </c>
      <c r="D17" s="5">
        <f t="shared" si="2"/>
        <v>1436111.111111111</v>
      </c>
      <c r="E17" s="5">
        <f t="shared" si="3"/>
        <v>1146759.2592592593</v>
      </c>
      <c r="F17" s="5">
        <f t="shared" si="4"/>
        <v>905632.7160493827</v>
      </c>
      <c r="G17" s="5">
        <f t="shared" si="5"/>
        <v>704693.9300411523</v>
      </c>
      <c r="H17" s="2"/>
      <c r="I17" s="4">
        <f>+I18-5%</f>
        <v>0.2</v>
      </c>
      <c r="J17" s="6">
        <f t="shared" si="6"/>
        <v>1.44</v>
      </c>
      <c r="K17" s="6">
        <f t="shared" si="7"/>
        <v>1.728</v>
      </c>
      <c r="L17" s="6">
        <f t="shared" si="8"/>
        <v>2.0736</v>
      </c>
      <c r="M17" s="6">
        <f t="shared" si="9"/>
        <v>2.48832</v>
      </c>
      <c r="N17" s="6">
        <f t="shared" si="10"/>
        <v>2.9859839999999997</v>
      </c>
    </row>
    <row r="18" spans="2:14" ht="15">
      <c r="B18" s="4">
        <f t="shared" si="0"/>
        <v>0.25</v>
      </c>
      <c r="C18" s="5">
        <f t="shared" si="1"/>
        <v>1620000</v>
      </c>
      <c r="D18" s="5">
        <f t="shared" si="2"/>
        <v>1236000</v>
      </c>
      <c r="E18" s="5">
        <f t="shared" si="3"/>
        <v>928800</v>
      </c>
      <c r="F18" s="5">
        <f t="shared" si="4"/>
        <v>683040</v>
      </c>
      <c r="G18" s="5">
        <f t="shared" si="5"/>
        <v>486432</v>
      </c>
      <c r="H18" s="2"/>
      <c r="I18" s="4">
        <f>+I19-5%</f>
        <v>0.25</v>
      </c>
      <c r="J18" s="6">
        <f t="shared" si="6"/>
        <v>1.5625</v>
      </c>
      <c r="K18" s="6">
        <f t="shared" si="7"/>
        <v>1.953125</v>
      </c>
      <c r="L18" s="6">
        <f t="shared" si="8"/>
        <v>2.44140625</v>
      </c>
      <c r="M18" s="6">
        <f t="shared" si="9"/>
        <v>3.0517578125</v>
      </c>
      <c r="N18" s="6">
        <f t="shared" si="10"/>
        <v>3.814697265625</v>
      </c>
    </row>
    <row r="19" spans="2:14" ht="15">
      <c r="B19" s="4">
        <f t="shared" si="0"/>
        <v>0.3</v>
      </c>
      <c r="C19" s="5">
        <f t="shared" si="1"/>
        <v>1475147.9289940826</v>
      </c>
      <c r="D19" s="5">
        <f t="shared" si="2"/>
        <v>1065498.406918525</v>
      </c>
      <c r="E19" s="5">
        <f t="shared" si="3"/>
        <v>750383.389937327</v>
      </c>
      <c r="F19" s="5">
        <f t="shared" si="4"/>
        <v>507987.223028713</v>
      </c>
      <c r="G19" s="5">
        <f t="shared" si="5"/>
        <v>321528.63309901</v>
      </c>
      <c r="I19" s="4">
        <f>+I20-5%</f>
        <v>0.3</v>
      </c>
      <c r="J19" s="6">
        <f t="shared" si="6"/>
        <v>1.6900000000000002</v>
      </c>
      <c r="K19" s="6">
        <f t="shared" si="7"/>
        <v>2.1970000000000005</v>
      </c>
      <c r="L19" s="6">
        <f t="shared" si="8"/>
        <v>2.8561000000000005</v>
      </c>
      <c r="M19" s="6">
        <f t="shared" si="9"/>
        <v>3.712930000000001</v>
      </c>
      <c r="N19" s="6">
        <f t="shared" si="10"/>
        <v>4.826809000000002</v>
      </c>
    </row>
    <row r="20" spans="2:14" ht="15">
      <c r="B20" s="4">
        <f t="shared" si="0"/>
        <v>0.35</v>
      </c>
      <c r="C20" s="5">
        <f t="shared" si="1"/>
        <v>1346090.5349794235</v>
      </c>
      <c r="D20" s="5">
        <f t="shared" si="2"/>
        <v>919326.3222069803</v>
      </c>
      <c r="E20" s="5">
        <f t="shared" si="3"/>
        <v>603204.6831162815</v>
      </c>
      <c r="F20" s="5">
        <f t="shared" si="4"/>
        <v>369040.50601206045</v>
      </c>
      <c r="G20" s="5">
        <f t="shared" si="5"/>
        <v>195585.56000893365</v>
      </c>
      <c r="I20" s="4">
        <f>+C4</f>
        <v>0.35</v>
      </c>
      <c r="J20" s="6">
        <f t="shared" si="6"/>
        <v>1.8225000000000002</v>
      </c>
      <c r="K20" s="6">
        <f t="shared" si="7"/>
        <v>2.4603750000000004</v>
      </c>
      <c r="L20" s="6">
        <f t="shared" si="8"/>
        <v>3.321506250000001</v>
      </c>
      <c r="M20" s="6">
        <f t="shared" si="9"/>
        <v>4.484033437500002</v>
      </c>
      <c r="N20" s="6">
        <f t="shared" si="10"/>
        <v>6.053445140625002</v>
      </c>
    </row>
    <row r="21" spans="2:14" ht="15">
      <c r="B21" s="4">
        <f t="shared" si="0"/>
        <v>0.39999999999999997</v>
      </c>
      <c r="C21" s="5">
        <f t="shared" si="1"/>
        <v>1230612.2448979595</v>
      </c>
      <c r="D21" s="5">
        <f t="shared" si="2"/>
        <v>793294.4606413997</v>
      </c>
      <c r="E21" s="5">
        <f t="shared" si="3"/>
        <v>480924.61474385706</v>
      </c>
      <c r="F21" s="5">
        <f t="shared" si="4"/>
        <v>257803.2962456121</v>
      </c>
      <c r="G21" s="5">
        <f t="shared" si="5"/>
        <v>98430.925889723</v>
      </c>
      <c r="I21" s="4">
        <f aca="true" t="shared" si="11" ref="I21:I26">+I20+5%</f>
        <v>0.39999999999999997</v>
      </c>
      <c r="J21" s="6">
        <f t="shared" si="6"/>
        <v>1.9599999999999997</v>
      </c>
      <c r="K21" s="6">
        <f t="shared" si="7"/>
        <v>2.7439999999999993</v>
      </c>
      <c r="L21" s="6">
        <f t="shared" si="8"/>
        <v>3.841599999999999</v>
      </c>
      <c r="M21" s="6">
        <f t="shared" si="9"/>
        <v>5.378239999999998</v>
      </c>
      <c r="N21" s="6">
        <f t="shared" si="10"/>
        <v>7.529535999999997</v>
      </c>
    </row>
    <row r="22" spans="2:14" ht="15">
      <c r="B22" s="4">
        <f t="shared" si="0"/>
        <v>0.44999999999999996</v>
      </c>
      <c r="C22" s="5">
        <f t="shared" si="1"/>
        <v>1126872.770511296</v>
      </c>
      <c r="D22" s="5">
        <f t="shared" si="2"/>
        <v>684050.1865595146</v>
      </c>
      <c r="E22" s="5">
        <f t="shared" si="3"/>
        <v>378655.3010755273</v>
      </c>
      <c r="F22" s="5">
        <f t="shared" si="4"/>
        <v>168038.1386727775</v>
      </c>
      <c r="G22" s="5">
        <f t="shared" si="5"/>
        <v>22784.92322260514</v>
      </c>
      <c r="I22" s="4">
        <f t="shared" si="11"/>
        <v>0.44999999999999996</v>
      </c>
      <c r="J22" s="6">
        <f t="shared" si="6"/>
        <v>2.1025</v>
      </c>
      <c r="K22" s="6">
        <f t="shared" si="7"/>
        <v>3.048625</v>
      </c>
      <c r="L22" s="6">
        <f t="shared" si="8"/>
        <v>4.42050625</v>
      </c>
      <c r="M22" s="6">
        <f t="shared" si="9"/>
        <v>6.409734062499999</v>
      </c>
      <c r="N22" s="6">
        <f t="shared" si="10"/>
        <v>9.294114390625</v>
      </c>
    </row>
    <row r="23" spans="2:14" ht="15">
      <c r="B23" s="4">
        <f t="shared" si="0"/>
        <v>0.49999999999999994</v>
      </c>
      <c r="C23" s="5">
        <f t="shared" si="1"/>
        <v>1033333.3333333333</v>
      </c>
      <c r="D23" s="5">
        <f t="shared" si="2"/>
        <v>588888.8888888889</v>
      </c>
      <c r="E23" s="5">
        <f t="shared" si="3"/>
        <v>292592.5925925926</v>
      </c>
      <c r="F23" s="5">
        <f t="shared" si="4"/>
        <v>95061.72839506174</v>
      </c>
      <c r="G23" s="5">
        <f t="shared" si="5"/>
        <v>-36625.51440329221</v>
      </c>
      <c r="I23" s="4">
        <f t="shared" si="11"/>
        <v>0.49999999999999994</v>
      </c>
      <c r="J23" s="6">
        <f t="shared" si="6"/>
        <v>2.25</v>
      </c>
      <c r="K23" s="6">
        <f t="shared" si="7"/>
        <v>3.375</v>
      </c>
      <c r="L23" s="6">
        <f t="shared" si="8"/>
        <v>5.0625</v>
      </c>
      <c r="M23" s="6">
        <f t="shared" si="9"/>
        <v>7.59375</v>
      </c>
      <c r="N23" s="6">
        <f t="shared" si="10"/>
        <v>11.390625</v>
      </c>
    </row>
    <row r="24" spans="2:14" ht="15">
      <c r="B24" s="4">
        <f t="shared" si="0"/>
        <v>0.5499999999999999</v>
      </c>
      <c r="C24" s="5">
        <f t="shared" si="1"/>
        <v>948699.271592092</v>
      </c>
      <c r="D24" s="5">
        <f t="shared" si="2"/>
        <v>505612.43328522064</v>
      </c>
      <c r="E24" s="5">
        <f t="shared" si="3"/>
        <v>219749.95695820695</v>
      </c>
      <c r="F24" s="5">
        <f t="shared" si="4"/>
        <v>35322.552876262635</v>
      </c>
      <c r="G24" s="5">
        <f t="shared" si="5"/>
        <v>-83662.8691120886</v>
      </c>
      <c r="I24" s="4">
        <f t="shared" si="11"/>
        <v>0.5499999999999999</v>
      </c>
      <c r="J24" s="6">
        <f t="shared" si="6"/>
        <v>2.4024999999999994</v>
      </c>
      <c r="K24" s="6">
        <f t="shared" si="7"/>
        <v>3.7238749999999987</v>
      </c>
      <c r="L24" s="6">
        <f t="shared" si="8"/>
        <v>5.772006249999997</v>
      </c>
      <c r="M24" s="6">
        <f t="shared" si="9"/>
        <v>8.946609687499993</v>
      </c>
      <c r="N24" s="6">
        <f t="shared" si="10"/>
        <v>13.86724501562499</v>
      </c>
    </row>
    <row r="25" spans="2:14" ht="15">
      <c r="B25" s="4">
        <f t="shared" si="0"/>
        <v>0.6</v>
      </c>
      <c r="C25" s="5">
        <f t="shared" si="1"/>
        <v>871874.9999999998</v>
      </c>
      <c r="D25" s="5">
        <f t="shared" si="2"/>
        <v>432421.8749999999</v>
      </c>
      <c r="E25" s="5">
        <f t="shared" si="3"/>
        <v>157763.67187499983</v>
      </c>
      <c r="F25" s="5">
        <f t="shared" si="4"/>
        <v>-13897.705078125175</v>
      </c>
      <c r="G25" s="5">
        <f t="shared" si="5"/>
        <v>-121186.06567382821</v>
      </c>
      <c r="I25" s="4">
        <f t="shared" si="11"/>
        <v>0.6</v>
      </c>
      <c r="J25" s="6">
        <f t="shared" si="6"/>
        <v>2.5600000000000005</v>
      </c>
      <c r="K25" s="6">
        <f t="shared" si="7"/>
        <v>4.096000000000001</v>
      </c>
      <c r="L25" s="6">
        <f t="shared" si="8"/>
        <v>6.553600000000003</v>
      </c>
      <c r="M25" s="6">
        <f t="shared" si="9"/>
        <v>10.485760000000006</v>
      </c>
      <c r="N25" s="6">
        <f t="shared" si="10"/>
        <v>16.77721600000001</v>
      </c>
    </row>
    <row r="26" spans="2:14" ht="15">
      <c r="B26" s="4">
        <f t="shared" si="0"/>
        <v>0.65</v>
      </c>
      <c r="C26" s="5">
        <f t="shared" si="1"/>
        <v>801928.3746556477</v>
      </c>
      <c r="D26" s="5">
        <f t="shared" si="2"/>
        <v>367835.3785791802</v>
      </c>
      <c r="E26" s="5">
        <f t="shared" si="3"/>
        <v>104748.71429041238</v>
      </c>
      <c r="F26" s="5">
        <f t="shared" si="4"/>
        <v>-54697.74891490163</v>
      </c>
      <c r="G26" s="5">
        <f t="shared" si="5"/>
        <v>-151331.9690393343</v>
      </c>
      <c r="I26" s="4">
        <f t="shared" si="11"/>
        <v>0.65</v>
      </c>
      <c r="J26" s="6">
        <f t="shared" si="6"/>
        <v>2.7224999999999997</v>
      </c>
      <c r="K26" s="6">
        <f t="shared" si="7"/>
        <v>4.492125</v>
      </c>
      <c r="L26" s="6">
        <f t="shared" si="8"/>
        <v>7.412006249999998</v>
      </c>
      <c r="M26" s="6">
        <f t="shared" si="9"/>
        <v>12.229810312499996</v>
      </c>
      <c r="N26" s="6">
        <f t="shared" si="10"/>
        <v>20.179187015624994</v>
      </c>
    </row>
    <row r="27" spans="3:7" ht="15">
      <c r="C27" s="2"/>
      <c r="D27" s="2"/>
      <c r="E27" s="2"/>
      <c r="F27" s="2"/>
      <c r="G27" s="2"/>
    </row>
    <row r="29" spans="2:14" ht="15">
      <c r="B29" s="1" t="s">
        <v>10</v>
      </c>
      <c r="C29" s="13" t="s">
        <v>10</v>
      </c>
      <c r="D29" s="12"/>
      <c r="E29" s="12"/>
      <c r="F29" s="12"/>
      <c r="G29" s="12"/>
      <c r="I29" s="1" t="s">
        <v>12</v>
      </c>
      <c r="J29" s="11" t="str">
        <f aca="true" t="shared" si="12" ref="J29:N30">+J14</f>
        <v>Años de permanencia</v>
      </c>
      <c r="K29" s="13"/>
      <c r="L29" s="13"/>
      <c r="M29" s="13"/>
      <c r="N29" s="13"/>
    </row>
    <row r="30" spans="2:14" ht="15">
      <c r="B30" s="14" t="str">
        <f aca="true" t="shared" si="13" ref="B30:G30">+B15</f>
        <v>TIR Objetivo</v>
      </c>
      <c r="C30" s="3">
        <f t="shared" si="13"/>
        <v>2</v>
      </c>
      <c r="D30" s="3">
        <f t="shared" si="13"/>
        <v>3</v>
      </c>
      <c r="E30" s="3">
        <f t="shared" si="13"/>
        <v>4</v>
      </c>
      <c r="F30" s="3">
        <f t="shared" si="13"/>
        <v>5</v>
      </c>
      <c r="G30" s="3">
        <f t="shared" si="13"/>
        <v>6</v>
      </c>
      <c r="I30" s="13" t="str">
        <f>+I15</f>
        <v>TIR Objetivo</v>
      </c>
      <c r="J30" s="3">
        <f t="shared" si="12"/>
        <v>2</v>
      </c>
      <c r="K30" s="3">
        <f t="shared" si="12"/>
        <v>3</v>
      </c>
      <c r="L30" s="3">
        <f t="shared" si="12"/>
        <v>4</v>
      </c>
      <c r="M30" s="3">
        <f t="shared" si="12"/>
        <v>5</v>
      </c>
      <c r="N30" s="3">
        <f t="shared" si="12"/>
        <v>6</v>
      </c>
    </row>
    <row r="31" spans="2:14" ht="15">
      <c r="B31" s="4">
        <f aca="true" t="shared" si="14" ref="B31:B41">+B16</f>
        <v>0.15000000000000002</v>
      </c>
      <c r="C31" s="5">
        <f aca="true" t="shared" si="15" ref="C31:G41">+C16+$C$5</f>
        <v>2268431.0018903594</v>
      </c>
      <c r="D31" s="5">
        <f t="shared" si="15"/>
        <v>1972548.697295965</v>
      </c>
      <c r="E31" s="5">
        <f t="shared" si="15"/>
        <v>1715259.7367791</v>
      </c>
      <c r="F31" s="5">
        <f t="shared" si="15"/>
        <v>1491530.2058948698</v>
      </c>
      <c r="G31" s="5">
        <f t="shared" si="15"/>
        <v>1296982.7877346694</v>
      </c>
      <c r="I31" s="7">
        <f aca="true" t="shared" si="16" ref="I31:I41">+I16</f>
        <v>0.15000000000000002</v>
      </c>
      <c r="J31" s="15">
        <f>+$C$5/C31</f>
        <v>0.13224999999999998</v>
      </c>
      <c r="K31" s="15">
        <f>+$C$5/D31</f>
        <v>0.15208749999999996</v>
      </c>
      <c r="L31" s="15">
        <f>+$C$5/E31</f>
        <v>0.17490062499999995</v>
      </c>
      <c r="M31" s="15">
        <f>+$C$5/F31</f>
        <v>0.20113571874999991</v>
      </c>
      <c r="N31" s="15">
        <f>+$C$5/G31</f>
        <v>0.2313060765624999</v>
      </c>
    </row>
    <row r="32" spans="2:14" ht="15">
      <c r="B32" s="4">
        <f t="shared" si="14"/>
        <v>0.2</v>
      </c>
      <c r="C32" s="5">
        <f t="shared" si="15"/>
        <v>2083333.3333333335</v>
      </c>
      <c r="D32" s="5">
        <f t="shared" si="15"/>
        <v>1736111.111111111</v>
      </c>
      <c r="E32" s="5">
        <f t="shared" si="15"/>
        <v>1446759.2592592593</v>
      </c>
      <c r="F32" s="5">
        <f t="shared" si="15"/>
        <v>1205632.7160493827</v>
      </c>
      <c r="G32" s="5">
        <f t="shared" si="15"/>
        <v>1004693.9300411523</v>
      </c>
      <c r="I32" s="7">
        <f t="shared" si="16"/>
        <v>0.2</v>
      </c>
      <c r="J32" s="15">
        <f aca="true" t="shared" si="17" ref="J32:J41">+$C$5/C32</f>
        <v>0.144</v>
      </c>
      <c r="K32" s="15">
        <f aca="true" t="shared" si="18" ref="K32:K41">+$C$5/D32</f>
        <v>0.1728</v>
      </c>
      <c r="L32" s="15">
        <f aca="true" t="shared" si="19" ref="L32:L41">+$C$5/E32</f>
        <v>0.20736</v>
      </c>
      <c r="M32" s="15">
        <f aca="true" t="shared" si="20" ref="M32:M41">+$C$5/F32</f>
        <v>0.248832</v>
      </c>
      <c r="N32" s="15">
        <f aca="true" t="shared" si="21" ref="N32:N41">+$C$5/G32</f>
        <v>0.2985984</v>
      </c>
    </row>
    <row r="33" spans="2:14" ht="15">
      <c r="B33" s="4">
        <f t="shared" si="14"/>
        <v>0.25</v>
      </c>
      <c r="C33" s="5">
        <f t="shared" si="15"/>
        <v>1920000</v>
      </c>
      <c r="D33" s="5">
        <f t="shared" si="15"/>
        <v>1536000</v>
      </c>
      <c r="E33" s="5">
        <f t="shared" si="15"/>
        <v>1228800</v>
      </c>
      <c r="F33" s="5">
        <f t="shared" si="15"/>
        <v>983040</v>
      </c>
      <c r="G33" s="5">
        <f t="shared" si="15"/>
        <v>786432</v>
      </c>
      <c r="I33" s="7">
        <f t="shared" si="16"/>
        <v>0.25</v>
      </c>
      <c r="J33" s="15">
        <f t="shared" si="17"/>
        <v>0.15625</v>
      </c>
      <c r="K33" s="15">
        <f t="shared" si="18"/>
        <v>0.1953125</v>
      </c>
      <c r="L33" s="15">
        <f t="shared" si="19"/>
        <v>0.244140625</v>
      </c>
      <c r="M33" s="15">
        <f t="shared" si="20"/>
        <v>0.30517578125</v>
      </c>
      <c r="N33" s="15">
        <f t="shared" si="21"/>
        <v>0.3814697265625</v>
      </c>
    </row>
    <row r="34" spans="2:14" ht="15">
      <c r="B34" s="4">
        <f t="shared" si="14"/>
        <v>0.3</v>
      </c>
      <c r="C34" s="5">
        <f t="shared" si="15"/>
        <v>1775147.9289940826</v>
      </c>
      <c r="D34" s="5">
        <f t="shared" si="15"/>
        <v>1365498.406918525</v>
      </c>
      <c r="E34" s="5">
        <f t="shared" si="15"/>
        <v>1050383.389937327</v>
      </c>
      <c r="F34" s="5">
        <f t="shared" si="15"/>
        <v>807987.223028713</v>
      </c>
      <c r="G34" s="5">
        <f t="shared" si="15"/>
        <v>621528.63309901</v>
      </c>
      <c r="I34" s="7">
        <f t="shared" si="16"/>
        <v>0.3</v>
      </c>
      <c r="J34" s="15">
        <f t="shared" si="17"/>
        <v>0.169</v>
      </c>
      <c r="K34" s="15">
        <f t="shared" si="18"/>
        <v>0.21970000000000003</v>
      </c>
      <c r="L34" s="15">
        <f t="shared" si="19"/>
        <v>0.28561000000000003</v>
      </c>
      <c r="M34" s="15">
        <f t="shared" si="20"/>
        <v>0.3712930000000001</v>
      </c>
      <c r="N34" s="15">
        <f t="shared" si="21"/>
        <v>0.48268090000000013</v>
      </c>
    </row>
    <row r="35" spans="2:14" ht="15">
      <c r="B35" s="4">
        <f t="shared" si="14"/>
        <v>0.35</v>
      </c>
      <c r="C35" s="5">
        <f t="shared" si="15"/>
        <v>1646090.5349794235</v>
      </c>
      <c r="D35" s="5">
        <f t="shared" si="15"/>
        <v>1219326.3222069803</v>
      </c>
      <c r="E35" s="5">
        <f t="shared" si="15"/>
        <v>903204.6831162815</v>
      </c>
      <c r="F35" s="5">
        <f t="shared" si="15"/>
        <v>669040.5060120604</v>
      </c>
      <c r="G35" s="5">
        <f t="shared" si="15"/>
        <v>495585.56000893365</v>
      </c>
      <c r="I35" s="7">
        <f t="shared" si="16"/>
        <v>0.35</v>
      </c>
      <c r="J35" s="15">
        <f t="shared" si="17"/>
        <v>0.18225000000000005</v>
      </c>
      <c r="K35" s="15">
        <f t="shared" si="18"/>
        <v>0.24603750000000008</v>
      </c>
      <c r="L35" s="15">
        <f t="shared" si="19"/>
        <v>0.33215062500000014</v>
      </c>
      <c r="M35" s="15">
        <f t="shared" si="20"/>
        <v>0.4484033437500002</v>
      </c>
      <c r="N35" s="15">
        <f t="shared" si="21"/>
        <v>0.6053445140625002</v>
      </c>
    </row>
    <row r="36" spans="2:14" ht="15">
      <c r="B36" s="4">
        <f t="shared" si="14"/>
        <v>0.39999999999999997</v>
      </c>
      <c r="C36" s="5">
        <f t="shared" si="15"/>
        <v>1530612.2448979595</v>
      </c>
      <c r="D36" s="5">
        <f t="shared" si="15"/>
        <v>1093294.4606413997</v>
      </c>
      <c r="E36" s="5">
        <f t="shared" si="15"/>
        <v>780924.6147438571</v>
      </c>
      <c r="F36" s="5">
        <f t="shared" si="15"/>
        <v>557803.2962456121</v>
      </c>
      <c r="G36" s="5">
        <f t="shared" si="15"/>
        <v>398430.925889723</v>
      </c>
      <c r="I36" s="7">
        <f t="shared" si="16"/>
        <v>0.39999999999999997</v>
      </c>
      <c r="J36" s="15">
        <f t="shared" si="17"/>
        <v>0.19599999999999995</v>
      </c>
      <c r="K36" s="15">
        <f t="shared" si="18"/>
        <v>0.2743999999999999</v>
      </c>
      <c r="L36" s="15">
        <f t="shared" si="19"/>
        <v>0.38415999999999983</v>
      </c>
      <c r="M36" s="15">
        <f t="shared" si="20"/>
        <v>0.5378239999999999</v>
      </c>
      <c r="N36" s="15">
        <f t="shared" si="21"/>
        <v>0.7529535999999997</v>
      </c>
    </row>
    <row r="37" spans="2:14" ht="15">
      <c r="B37" s="4">
        <f t="shared" si="14"/>
        <v>0.44999999999999996</v>
      </c>
      <c r="C37" s="5">
        <f t="shared" si="15"/>
        <v>1426872.770511296</v>
      </c>
      <c r="D37" s="5">
        <f t="shared" si="15"/>
        <v>984050.1865595146</v>
      </c>
      <c r="E37" s="5">
        <f t="shared" si="15"/>
        <v>678655.3010755273</v>
      </c>
      <c r="F37" s="5">
        <f t="shared" si="15"/>
        <v>468038.1386727775</v>
      </c>
      <c r="G37" s="5">
        <f t="shared" si="15"/>
        <v>322784.92322260514</v>
      </c>
      <c r="I37" s="7">
        <f t="shared" si="16"/>
        <v>0.44999999999999996</v>
      </c>
      <c r="J37" s="15">
        <f t="shared" si="17"/>
        <v>0.21025</v>
      </c>
      <c r="K37" s="15">
        <f t="shared" si="18"/>
        <v>0.3048625</v>
      </c>
      <c r="L37" s="15">
        <f t="shared" si="19"/>
        <v>0.442050625</v>
      </c>
      <c r="M37" s="15">
        <f t="shared" si="20"/>
        <v>0.6409734062499999</v>
      </c>
      <c r="N37" s="15">
        <f t="shared" si="21"/>
        <v>0.9294114390624999</v>
      </c>
    </row>
    <row r="38" spans="2:14" ht="15">
      <c r="B38" s="4">
        <f t="shared" si="14"/>
        <v>0.49999999999999994</v>
      </c>
      <c r="C38" s="5">
        <f t="shared" si="15"/>
        <v>1333333.3333333333</v>
      </c>
      <c r="D38" s="5">
        <f t="shared" si="15"/>
        <v>888888.8888888889</v>
      </c>
      <c r="E38" s="5">
        <f t="shared" si="15"/>
        <v>592592.5925925926</v>
      </c>
      <c r="F38" s="5">
        <f t="shared" si="15"/>
        <v>395061.72839506174</v>
      </c>
      <c r="G38" s="5">
        <f t="shared" si="15"/>
        <v>263374.4855967078</v>
      </c>
      <c r="I38" s="7">
        <f t="shared" si="16"/>
        <v>0.49999999999999994</v>
      </c>
      <c r="J38" s="15">
        <f t="shared" si="17"/>
        <v>0.225</v>
      </c>
      <c r="K38" s="15">
        <f t="shared" si="18"/>
        <v>0.3375</v>
      </c>
      <c r="L38" s="15">
        <f t="shared" si="19"/>
        <v>0.50625</v>
      </c>
      <c r="M38" s="15">
        <f t="shared" si="20"/>
        <v>0.759375</v>
      </c>
      <c r="N38" s="15">
        <f t="shared" si="21"/>
        <v>1.1390625</v>
      </c>
    </row>
    <row r="39" spans="2:14" ht="15">
      <c r="B39" s="4">
        <f t="shared" si="14"/>
        <v>0.5499999999999999</v>
      </c>
      <c r="C39" s="5">
        <f t="shared" si="15"/>
        <v>1248699.271592092</v>
      </c>
      <c r="D39" s="5">
        <f t="shared" si="15"/>
        <v>805612.4332852206</v>
      </c>
      <c r="E39" s="5">
        <f t="shared" si="15"/>
        <v>519749.95695820695</v>
      </c>
      <c r="F39" s="5">
        <f t="shared" si="15"/>
        <v>335322.55287626263</v>
      </c>
      <c r="G39" s="5">
        <f t="shared" si="15"/>
        <v>216337.1308879114</v>
      </c>
      <c r="I39" s="7">
        <f t="shared" si="16"/>
        <v>0.5499999999999999</v>
      </c>
      <c r="J39" s="15">
        <f t="shared" si="17"/>
        <v>0.2402499999999999</v>
      </c>
      <c r="K39" s="15">
        <f t="shared" si="18"/>
        <v>0.37238749999999987</v>
      </c>
      <c r="L39" s="15">
        <f t="shared" si="19"/>
        <v>0.5772006249999997</v>
      </c>
      <c r="M39" s="15">
        <f t="shared" si="20"/>
        <v>0.8946609687499993</v>
      </c>
      <c r="N39" s="15">
        <f t="shared" si="21"/>
        <v>1.386724501562499</v>
      </c>
    </row>
    <row r="40" spans="2:14" ht="15">
      <c r="B40" s="4">
        <f t="shared" si="14"/>
        <v>0.6</v>
      </c>
      <c r="C40" s="5">
        <f t="shared" si="15"/>
        <v>1171874.9999999998</v>
      </c>
      <c r="D40" s="5">
        <f t="shared" si="15"/>
        <v>732421.8749999999</v>
      </c>
      <c r="E40" s="5">
        <f t="shared" si="15"/>
        <v>457763.6718749998</v>
      </c>
      <c r="F40" s="5">
        <f t="shared" si="15"/>
        <v>286102.2949218748</v>
      </c>
      <c r="G40" s="5">
        <f t="shared" si="15"/>
        <v>178813.9343261718</v>
      </c>
      <c r="I40" s="7">
        <f t="shared" si="16"/>
        <v>0.6</v>
      </c>
      <c r="J40" s="15">
        <f t="shared" si="17"/>
        <v>0.25600000000000006</v>
      </c>
      <c r="K40" s="15">
        <f t="shared" si="18"/>
        <v>0.4096000000000001</v>
      </c>
      <c r="L40" s="15">
        <f t="shared" si="19"/>
        <v>0.6553600000000003</v>
      </c>
      <c r="M40" s="15">
        <f t="shared" si="20"/>
        <v>1.0485760000000006</v>
      </c>
      <c r="N40" s="15">
        <f t="shared" si="21"/>
        <v>1.6777216000000008</v>
      </c>
    </row>
    <row r="41" spans="2:14" ht="15">
      <c r="B41" s="4">
        <f t="shared" si="14"/>
        <v>0.65</v>
      </c>
      <c r="C41" s="5">
        <f t="shared" si="15"/>
        <v>1101928.3746556477</v>
      </c>
      <c r="D41" s="5">
        <f t="shared" si="15"/>
        <v>667835.3785791802</v>
      </c>
      <c r="E41" s="5">
        <f t="shared" si="15"/>
        <v>404748.7142904124</v>
      </c>
      <c r="F41" s="5">
        <f t="shared" si="15"/>
        <v>245302.25108509837</v>
      </c>
      <c r="G41" s="5">
        <f t="shared" si="15"/>
        <v>148668.0309606657</v>
      </c>
      <c r="I41" s="7">
        <f t="shared" si="16"/>
        <v>0.65</v>
      </c>
      <c r="J41" s="15">
        <f t="shared" si="17"/>
        <v>0.27224999999999994</v>
      </c>
      <c r="K41" s="15">
        <f t="shared" si="18"/>
        <v>0.4492125</v>
      </c>
      <c r="L41" s="15">
        <f t="shared" si="19"/>
        <v>0.7412006249999998</v>
      </c>
      <c r="M41" s="15">
        <f t="shared" si="20"/>
        <v>1.2229810312499998</v>
      </c>
      <c r="N41" s="15">
        <f t="shared" si="21"/>
        <v>2.0179187015624995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España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infesc</dc:creator>
  <cp:keywords/>
  <dc:description/>
  <cp:lastModifiedBy>Antonio</cp:lastModifiedBy>
  <dcterms:created xsi:type="dcterms:W3CDTF">2009-08-07T09:09:44Z</dcterms:created>
  <dcterms:modified xsi:type="dcterms:W3CDTF">2010-01-04T13:41:16Z</dcterms:modified>
  <cp:category/>
  <cp:version/>
  <cp:contentType/>
  <cp:contentStatus/>
</cp:coreProperties>
</file>